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caramsaran\Documents\HVTA Folders\HVTA 2025\"/>
    </mc:Choice>
  </mc:AlternateContent>
  <xr:revisionPtr revIDLastSave="0" documentId="13_ncr:1_{BB1B7622-1399-48A7-A495-63E9C6458AAD}" xr6:coauthVersionLast="47" xr6:coauthVersionMax="47" xr10:uidLastSave="{00000000-0000-0000-0000-000000000000}"/>
  <bookViews>
    <workbookView xWindow="816" yWindow="1152" windowWidth="22224" windowHeight="9984" xr2:uid="{057AA0FF-C9F0-F34E-8E53-6CD9063477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" i="1" l="1"/>
  <c r="I12" i="1"/>
  <c r="N32" i="1"/>
  <c r="M29" i="1"/>
  <c r="M23" i="1"/>
  <c r="M20" i="1"/>
  <c r="L29" i="1"/>
  <c r="L23" i="1"/>
  <c r="L20" i="1"/>
  <c r="K23" i="1"/>
  <c r="K29" i="1"/>
  <c r="K20" i="1"/>
  <c r="J23" i="1"/>
  <c r="J29" i="1"/>
  <c r="J20" i="1"/>
  <c r="I23" i="1"/>
  <c r="I20" i="1"/>
  <c r="F20" i="1"/>
  <c r="G20" i="1"/>
  <c r="H20" i="1"/>
  <c r="F23" i="1"/>
  <c r="G23" i="1"/>
  <c r="H23" i="1"/>
  <c r="F29" i="1"/>
  <c r="G29" i="1"/>
  <c r="H29" i="1"/>
  <c r="I3" i="1"/>
  <c r="L3" i="1" s="1"/>
  <c r="N31" i="1"/>
  <c r="H14" i="1"/>
  <c r="E12" i="1"/>
  <c r="K14" i="1"/>
  <c r="E11" i="1"/>
  <c r="I11" i="1" s="1"/>
  <c r="E10" i="1"/>
  <c r="E9" i="1"/>
  <c r="E8" i="1"/>
  <c r="I8" i="1" s="1"/>
  <c r="E7" i="1"/>
  <c r="I7" i="1" s="1"/>
  <c r="E6" i="1"/>
  <c r="E5" i="1"/>
  <c r="E4" i="1"/>
  <c r="E3" i="1"/>
  <c r="L12" i="1" l="1"/>
  <c r="L6" i="1"/>
  <c r="M6" i="1" s="1"/>
  <c r="N29" i="1"/>
  <c r="N23" i="1"/>
  <c r="I9" i="1"/>
  <c r="L9" i="1" s="1"/>
  <c r="I5" i="1"/>
  <c r="L5" i="1" s="1"/>
  <c r="I4" i="1"/>
  <c r="N4" i="1" s="1"/>
  <c r="I10" i="1"/>
  <c r="L10" i="1" s="1"/>
  <c r="L8" i="1"/>
  <c r="N7" i="1"/>
  <c r="N6" i="1"/>
  <c r="L11" i="1"/>
  <c r="N12" i="1"/>
  <c r="M12" i="1"/>
  <c r="L7" i="1"/>
  <c r="N8" i="1"/>
  <c r="N3" i="1"/>
  <c r="N11" i="1"/>
  <c r="I14" i="1" l="1"/>
  <c r="J12" i="1" s="1"/>
  <c r="N9" i="1"/>
  <c r="M11" i="1"/>
  <c r="M10" i="1"/>
  <c r="M9" i="1"/>
  <c r="M8" i="1"/>
  <c r="M7" i="1"/>
  <c r="M5" i="1"/>
  <c r="N5" i="1"/>
  <c r="N10" i="1"/>
  <c r="M3" i="1"/>
  <c r="L4" i="1"/>
  <c r="L14" i="1" s="1"/>
  <c r="I28" i="1" l="1"/>
  <c r="F28" i="1"/>
  <c r="G28" i="1"/>
  <c r="H28" i="1"/>
  <c r="K28" i="1"/>
  <c r="L28" i="1"/>
  <c r="J28" i="1"/>
  <c r="M28" i="1"/>
  <c r="G27" i="1"/>
  <c r="F27" i="1"/>
  <c r="H27" i="1"/>
  <c r="I27" i="1"/>
  <c r="M27" i="1"/>
  <c r="J27" i="1"/>
  <c r="K27" i="1"/>
  <c r="L27" i="1"/>
  <c r="M26" i="1"/>
  <c r="L26" i="1"/>
  <c r="J26" i="1"/>
  <c r="K26" i="1"/>
  <c r="F26" i="1"/>
  <c r="G26" i="1"/>
  <c r="H26" i="1"/>
  <c r="I26" i="1"/>
  <c r="K25" i="1"/>
  <c r="M25" i="1"/>
  <c r="L25" i="1"/>
  <c r="J25" i="1"/>
  <c r="F25" i="1"/>
  <c r="G25" i="1"/>
  <c r="H25" i="1"/>
  <c r="I25" i="1"/>
  <c r="L24" i="1"/>
  <c r="K24" i="1"/>
  <c r="J24" i="1"/>
  <c r="M24" i="1"/>
  <c r="F24" i="1"/>
  <c r="G24" i="1"/>
  <c r="H24" i="1"/>
  <c r="I24" i="1"/>
  <c r="M22" i="1"/>
  <c r="J22" i="1"/>
  <c r="L22" i="1"/>
  <c r="K22" i="1"/>
  <c r="G22" i="1"/>
  <c r="H22" i="1"/>
  <c r="I22" i="1"/>
  <c r="F22" i="1"/>
  <c r="N14" i="1"/>
  <c r="M4" i="1"/>
  <c r="M14" i="1" s="1"/>
  <c r="J6" i="1"/>
  <c r="N20" i="1"/>
  <c r="J10" i="1"/>
  <c r="J3" i="1"/>
  <c r="J9" i="1"/>
  <c r="J11" i="1"/>
  <c r="J5" i="1"/>
  <c r="J7" i="1"/>
  <c r="J8" i="1"/>
  <c r="J4" i="1"/>
  <c r="N27" i="1" l="1"/>
  <c r="N26" i="1"/>
  <c r="N22" i="1"/>
  <c r="N28" i="1"/>
  <c r="N25" i="1"/>
  <c r="N24" i="1"/>
  <c r="L21" i="1"/>
  <c r="K21" i="1"/>
  <c r="M21" i="1"/>
  <c r="J21" i="1"/>
  <c r="I21" i="1"/>
  <c r="H21" i="1"/>
  <c r="F21" i="1"/>
  <c r="G21" i="1"/>
  <c r="B33" i="1"/>
  <c r="C18" i="1" s="1"/>
  <c r="C33" i="1" s="1"/>
  <c r="D18" i="1" s="1"/>
  <c r="D33" i="1" s="1"/>
  <c r="E18" i="1" s="1"/>
  <c r="E33" i="1" s="1"/>
  <c r="F18" i="1" s="1"/>
  <c r="J14" i="1"/>
  <c r="N21" i="1" l="1"/>
  <c r="N33" i="1" s="1"/>
  <c r="F33" i="1"/>
  <c r="G18" i="1" s="1"/>
  <c r="G33" i="1" s="1"/>
  <c r="H18" i="1" s="1"/>
  <c r="H33" i="1" l="1"/>
  <c r="I18" i="1" s="1"/>
  <c r="I33" i="1" l="1"/>
  <c r="J18" i="1" s="1"/>
  <c r="J33" i="1" l="1"/>
  <c r="K18" i="1" s="1"/>
  <c r="K33" i="1" l="1"/>
  <c r="L18" i="1" s="1"/>
  <c r="L33" i="1" l="1"/>
  <c r="M18" i="1" s="1"/>
  <c r="M33" i="1" s="1"/>
</calcChain>
</file>

<file path=xl/sharedStrings.xml><?xml version="1.0" encoding="utf-8"?>
<sst xmlns="http://schemas.openxmlformats.org/spreadsheetml/2006/main" count="56" uniqueCount="46">
  <si>
    <t>Item</t>
  </si>
  <si>
    <t>Replacement Cost</t>
  </si>
  <si>
    <t>Inflation Rate</t>
  </si>
  <si>
    <t xml:space="preserve">Life Expectancy </t>
  </si>
  <si>
    <t>Future Value</t>
  </si>
  <si>
    <t>Years Used</t>
  </si>
  <si>
    <t>Years Remain</t>
  </si>
  <si>
    <t>Percent Dist</t>
  </si>
  <si>
    <t>Adjustments</t>
  </si>
  <si>
    <t>Monthly Funding</t>
  </si>
  <si>
    <t>Monthly Unit Contribution</t>
  </si>
  <si>
    <t>Pool Equipment</t>
  </si>
  <si>
    <t>Interest Income</t>
  </si>
  <si>
    <t>Total</t>
  </si>
  <si>
    <t>Beginning Balance</t>
  </si>
  <si>
    <t>Bank Fee</t>
  </si>
  <si>
    <t>Ending Balance</t>
  </si>
  <si>
    <t>Fencing</t>
  </si>
  <si>
    <t>Gutters</t>
  </si>
  <si>
    <t>Irrigation</t>
  </si>
  <si>
    <t>Painting</t>
  </si>
  <si>
    <t>Paving</t>
  </si>
  <si>
    <t xml:space="preserve">Pool Resurfacing </t>
  </si>
  <si>
    <t>Roof/Soffits/Fascia</t>
  </si>
  <si>
    <t>Wall</t>
  </si>
  <si>
    <t>Well</t>
  </si>
  <si>
    <t>Pool Resurfacing</t>
  </si>
  <si>
    <t>Interest</t>
  </si>
  <si>
    <t>Reserve Insurance Reimbursement</t>
  </si>
  <si>
    <t>Balance as of 12/31/2024</t>
  </si>
  <si>
    <t>2025 Harbour Villa Townhouse Association Inc Reserve Analysis</t>
  </si>
  <si>
    <t>2025 Annual Funding</t>
  </si>
  <si>
    <t>Expected Balance as of 12/31/2025</t>
  </si>
  <si>
    <t>Balance as of 1/31/2025</t>
  </si>
  <si>
    <t>Balance as of 2/28/2025</t>
  </si>
  <si>
    <t>Balance as of 3/31/2025</t>
  </si>
  <si>
    <t>Balance as of 4/30/2025</t>
  </si>
  <si>
    <t>Balance as of 5/31/2025</t>
  </si>
  <si>
    <t>Balance as of 6/30/2025</t>
  </si>
  <si>
    <t>Balance as of 7/31/2025</t>
  </si>
  <si>
    <t>Balance as of 8/31/2025</t>
  </si>
  <si>
    <t>Balance as of 9/30/2025</t>
  </si>
  <si>
    <t>Balance as of 10/31/2025</t>
  </si>
  <si>
    <t>Balance as of 11/30/2025</t>
  </si>
  <si>
    <t>Balance as of 12/31/2025</t>
  </si>
  <si>
    <t>TOTAL RESERVE BALANCE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</si>
</sst>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0.0%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333333"/>
      <name val="Calibri"/>
      <family val="2"/>
    </font>
    <font>
      <sz val="13"/>
      <color rgb="FF333333"/>
      <name val="Verdana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horizontal="left" indent="48"/>
    </xf>
    <xf numFmtId="49" fontId="5" fillId="0" borderId="1" xfId="0" applyNumberFormat="1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9" fontId="0" fillId="0" borderId="2" xfId="2" applyFont="1" applyBorder="1"/>
    <xf numFmtId="164" fontId="6" fillId="0" borderId="2" xfId="1" applyNumberFormat="1" applyFont="1" applyBorder="1"/>
    <xf numFmtId="165" fontId="0" fillId="0" borderId="2" xfId="0" applyNumberFormat="1" applyBorder="1"/>
    <xf numFmtId="166" fontId="0" fillId="0" borderId="2" xfId="2" applyNumberFormat="1" applyFont="1" applyBorder="1"/>
    <xf numFmtId="165" fontId="0" fillId="0" borderId="2" xfId="1" applyNumberFormat="1" applyFont="1" applyBorder="1"/>
    <xf numFmtId="0" fontId="0" fillId="0" borderId="3" xfId="0" applyBorder="1"/>
    <xf numFmtId="164" fontId="0" fillId="0" borderId="3" xfId="0" applyNumberFormat="1" applyBorder="1"/>
    <xf numFmtId="9" fontId="0" fillId="0" borderId="3" xfId="2" applyFont="1" applyBorder="1"/>
    <xf numFmtId="164" fontId="6" fillId="0" borderId="3" xfId="0" applyNumberFormat="1" applyFont="1" applyBorder="1"/>
    <xf numFmtId="165" fontId="0" fillId="0" borderId="3" xfId="0" applyNumberFormat="1" applyBorder="1"/>
    <xf numFmtId="166" fontId="0" fillId="0" borderId="3" xfId="2" applyNumberFormat="1" applyFont="1" applyBorder="1"/>
    <xf numFmtId="165" fontId="0" fillId="0" borderId="3" xfId="1" applyNumberFormat="1" applyFont="1" applyBorder="1"/>
    <xf numFmtId="8" fontId="7" fillId="0" borderId="3" xfId="0" applyNumberFormat="1" applyFont="1" applyBorder="1"/>
    <xf numFmtId="165" fontId="2" fillId="0" borderId="3" xfId="0" applyNumberFormat="1" applyFont="1" applyBorder="1"/>
    <xf numFmtId="165" fontId="2" fillId="2" borderId="3" xfId="0" applyNumberFormat="1" applyFont="1" applyFill="1" applyBorder="1"/>
    <xf numFmtId="165" fontId="2" fillId="0" borderId="3" xfId="1" applyNumberFormat="1" applyFont="1" applyBorder="1"/>
    <xf numFmtId="165" fontId="2" fillId="0" borderId="2" xfId="0" applyNumberFormat="1" applyFont="1" applyBorder="1"/>
    <xf numFmtId="165" fontId="2" fillId="2" borderId="3" xfId="1" applyNumberFormat="1" applyFont="1" applyFill="1" applyBorder="1"/>
    <xf numFmtId="165" fontId="0" fillId="0" borderId="0" xfId="0" applyNumberFormat="1"/>
    <xf numFmtId="9" fontId="0" fillId="0" borderId="0" xfId="2" applyFont="1"/>
    <xf numFmtId="8" fontId="7" fillId="0" borderId="0" xfId="0" applyNumberFormat="1" applyFont="1"/>
    <xf numFmtId="8" fontId="0" fillId="0" borderId="0" xfId="0" applyNumberFormat="1"/>
    <xf numFmtId="49" fontId="5" fillId="0" borderId="4" xfId="0" applyNumberFormat="1" applyFont="1" applyBorder="1" applyAlignment="1">
      <alignment horizontal="center" wrapText="1"/>
    </xf>
    <xf numFmtId="49" fontId="5" fillId="0" borderId="5" xfId="0" applyNumberFormat="1" applyFont="1" applyBorder="1" applyAlignment="1">
      <alignment horizontal="left" wrapText="1"/>
    </xf>
    <xf numFmtId="165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 wrapText="1"/>
    </xf>
    <xf numFmtId="165" fontId="2" fillId="0" borderId="3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left" wrapText="1"/>
    </xf>
    <xf numFmtId="165" fontId="0" fillId="0" borderId="2" xfId="0" applyNumberFormat="1" applyBorder="1" applyAlignment="1">
      <alignment horizontal="center"/>
    </xf>
    <xf numFmtId="165" fontId="2" fillId="0" borderId="2" xfId="0" applyNumberFormat="1" applyFont="1" applyBorder="1" applyAlignment="1">
      <alignment horizontal="center" wrapText="1"/>
    </xf>
    <xf numFmtId="165" fontId="0" fillId="0" borderId="2" xfId="2" applyNumberFormat="1" applyFont="1" applyBorder="1"/>
    <xf numFmtId="165" fontId="8" fillId="0" borderId="2" xfId="1" applyNumberFormat="1" applyFont="1" applyBorder="1"/>
    <xf numFmtId="165" fontId="2" fillId="0" borderId="2" xfId="1" applyNumberFormat="1" applyFont="1" applyBorder="1"/>
    <xf numFmtId="165" fontId="0" fillId="0" borderId="3" xfId="2" applyNumberFormat="1" applyFont="1" applyBorder="1"/>
    <xf numFmtId="165" fontId="8" fillId="0" borderId="3" xfId="0" applyNumberFormat="1" applyFont="1" applyBorder="1"/>
    <xf numFmtId="0" fontId="5" fillId="0" borderId="3" xfId="0" applyFont="1" applyBorder="1"/>
    <xf numFmtId="4" fontId="0" fillId="0" borderId="0" xfId="0" applyNumberFormat="1"/>
    <xf numFmtId="0" fontId="3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24544-2598-D741-8C02-601107D9E93D}">
  <sheetPr>
    <pageSetUpPr fitToPage="1"/>
  </sheetPr>
  <dimension ref="A1:N33"/>
  <sheetViews>
    <sheetView tabSelected="1" topLeftCell="A8" workbookViewId="0">
      <selection activeCell="I32" sqref="I32"/>
    </sheetView>
  </sheetViews>
  <sheetFormatPr defaultColWidth="11.19921875" defaultRowHeight="15.6" x14ac:dyDescent="0.3"/>
  <cols>
    <col min="1" max="1" width="26.19921875" customWidth="1"/>
    <col min="2" max="4" width="11.19921875" bestFit="1" customWidth="1"/>
    <col min="7" max="8" width="11.796875" bestFit="1" customWidth="1"/>
    <col min="9" max="9" width="11.19921875" bestFit="1" customWidth="1"/>
    <col min="14" max="14" width="11.796875" bestFit="1" customWidth="1"/>
  </cols>
  <sheetData>
    <row r="1" spans="1:14" ht="28.8" x14ac:dyDescent="0.55000000000000004">
      <c r="A1" s="42" t="s">
        <v>30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"/>
    </row>
    <row r="2" spans="1:14" ht="42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29</v>
      </c>
      <c r="I2" s="2" t="s">
        <v>31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32</v>
      </c>
    </row>
    <row r="3" spans="1:14" ht="16.2" thickTop="1" x14ac:dyDescent="0.3">
      <c r="A3" s="3" t="s">
        <v>17</v>
      </c>
      <c r="B3" s="4">
        <v>10000</v>
      </c>
      <c r="C3" s="5">
        <v>0.02</v>
      </c>
      <c r="D3" s="3">
        <v>14</v>
      </c>
      <c r="E3" s="6">
        <f>FV(C3, D3, 0, -B3)</f>
        <v>13194.787630628722</v>
      </c>
      <c r="F3" s="3">
        <v>14</v>
      </c>
      <c r="G3" s="3">
        <v>1</v>
      </c>
      <c r="H3" s="7">
        <v>5054.5600000000004</v>
      </c>
      <c r="I3" s="14">
        <f>SUM(E3-H3)/G3/12</f>
        <v>678.35230255239344</v>
      </c>
      <c r="J3" s="8">
        <f>I3/I14</f>
        <v>6.3659271168722817E-2</v>
      </c>
      <c r="K3" s="9"/>
      <c r="L3" s="9">
        <f>I3/12</f>
        <v>56.529358546032789</v>
      </c>
      <c r="M3" s="7">
        <f>L3/74</f>
        <v>0.76391025062206475</v>
      </c>
      <c r="N3" s="9">
        <f>SUM(H3+I3)</f>
        <v>5732.9123025523941</v>
      </c>
    </row>
    <row r="4" spans="1:14" x14ac:dyDescent="0.3">
      <c r="A4" s="10" t="s">
        <v>18</v>
      </c>
      <c r="B4" s="11">
        <v>80000</v>
      </c>
      <c r="C4" s="5">
        <v>0.02</v>
      </c>
      <c r="D4" s="10">
        <v>30</v>
      </c>
      <c r="E4" s="13">
        <f>FV(C4,D4,0,-B4)</f>
        <v>144908.92672826827</v>
      </c>
      <c r="F4" s="10">
        <v>4</v>
      </c>
      <c r="G4" s="10">
        <v>26</v>
      </c>
      <c r="H4" s="14">
        <v>5834.5110000000004</v>
      </c>
      <c r="I4" s="14">
        <f t="shared" ref="I4:I11" si="0">SUM(E4-H4)/G4/12</f>
        <v>445.7513324623983</v>
      </c>
      <c r="J4" s="15">
        <f>I4/I14</f>
        <v>4.1831073382184995E-2</v>
      </c>
      <c r="K4" s="16"/>
      <c r="L4" s="9">
        <f t="shared" ref="L4:L12" si="1">I4/12</f>
        <v>37.145944371866527</v>
      </c>
      <c r="M4" s="7">
        <f t="shared" ref="M4:M12" si="2">L4/74</f>
        <v>0.50197222124143959</v>
      </c>
      <c r="N4" s="9">
        <f t="shared" ref="N4:N11" si="3">SUM(H4+I4)</f>
        <v>6280.2623324623983</v>
      </c>
    </row>
    <row r="5" spans="1:14" x14ac:dyDescent="0.3">
      <c r="A5" s="10" t="s">
        <v>19</v>
      </c>
      <c r="B5" s="11">
        <v>35000</v>
      </c>
      <c r="C5" s="5">
        <v>0.02</v>
      </c>
      <c r="D5" s="10">
        <v>20</v>
      </c>
      <c r="E5" s="13">
        <f t="shared" ref="E5:E11" si="4">FV(C5, D5, 0, -B5)</f>
        <v>52008.158859242401</v>
      </c>
      <c r="F5" s="10">
        <v>1</v>
      </c>
      <c r="G5" s="10">
        <v>19</v>
      </c>
      <c r="H5" s="14">
        <v>3982.991</v>
      </c>
      <c r="I5" s="14">
        <f t="shared" si="0"/>
        <v>210.63670113702804</v>
      </c>
      <c r="J5" s="15">
        <f>I5/I14</f>
        <v>1.9766983653352652E-2</v>
      </c>
      <c r="K5" s="16"/>
      <c r="L5" s="9">
        <f t="shared" si="1"/>
        <v>17.55305842808567</v>
      </c>
      <c r="M5" s="7">
        <f t="shared" si="2"/>
        <v>0.23720349227142798</v>
      </c>
      <c r="N5" s="9">
        <f t="shared" si="3"/>
        <v>4193.6277011370285</v>
      </c>
    </row>
    <row r="6" spans="1:14" x14ac:dyDescent="0.3">
      <c r="A6" s="10" t="s">
        <v>20</v>
      </c>
      <c r="B6" s="11">
        <v>100000</v>
      </c>
      <c r="C6" s="5">
        <v>0.02</v>
      </c>
      <c r="D6" s="10">
        <v>10</v>
      </c>
      <c r="E6" s="13">
        <f t="shared" si="4"/>
        <v>121899.4419994757</v>
      </c>
      <c r="F6" s="10">
        <v>10</v>
      </c>
      <c r="G6" s="10">
        <v>1</v>
      </c>
      <c r="H6" s="14">
        <v>101650.121</v>
      </c>
      <c r="I6" s="14">
        <f>SUM(E6-H6)/G6/12+(788.39)</f>
        <v>2475.8334166229756</v>
      </c>
      <c r="J6" s="15">
        <f>I6/I14</f>
        <v>0.23234202971576748</v>
      </c>
      <c r="K6" s="16"/>
      <c r="L6" s="9">
        <f t="shared" si="1"/>
        <v>206.31945138524796</v>
      </c>
      <c r="M6" s="7">
        <f>L6/74</f>
        <v>2.7881006943952427</v>
      </c>
      <c r="N6" s="9">
        <f t="shared" si="3"/>
        <v>104125.95441662298</v>
      </c>
    </row>
    <row r="7" spans="1:14" x14ac:dyDescent="0.3">
      <c r="A7" s="10" t="s">
        <v>21</v>
      </c>
      <c r="B7" s="11">
        <v>50000</v>
      </c>
      <c r="C7" s="5">
        <v>0.02</v>
      </c>
      <c r="D7" s="10">
        <v>25</v>
      </c>
      <c r="E7" s="13">
        <f t="shared" si="4"/>
        <v>82030.299723236472</v>
      </c>
      <c r="F7" s="10">
        <v>19</v>
      </c>
      <c r="G7" s="10">
        <v>6</v>
      </c>
      <c r="H7" s="14">
        <v>35414.711000000003</v>
      </c>
      <c r="I7" s="14">
        <f>SUM(E7-H7)/G7/12</f>
        <v>647.43873226717312</v>
      </c>
      <c r="J7" s="15">
        <f>I7/I14</f>
        <v>6.075821909566935E-2</v>
      </c>
      <c r="K7" s="16"/>
      <c r="L7" s="9">
        <f t="shared" si="1"/>
        <v>53.953227688931094</v>
      </c>
      <c r="M7" s="7">
        <f t="shared" si="2"/>
        <v>0.72909767147204185</v>
      </c>
      <c r="N7" s="9">
        <f t="shared" si="3"/>
        <v>36062.149732267178</v>
      </c>
    </row>
    <row r="8" spans="1:14" x14ac:dyDescent="0.3">
      <c r="A8" s="10" t="s">
        <v>22</v>
      </c>
      <c r="B8" s="11">
        <v>35000</v>
      </c>
      <c r="C8" s="5">
        <v>0.02</v>
      </c>
      <c r="D8" s="10">
        <v>20</v>
      </c>
      <c r="E8" s="13">
        <f t="shared" si="4"/>
        <v>52008.158859242401</v>
      </c>
      <c r="F8" s="10">
        <v>18</v>
      </c>
      <c r="G8" s="10">
        <v>2</v>
      </c>
      <c r="H8" s="14">
        <v>36389.760999999999</v>
      </c>
      <c r="I8" s="14">
        <f>SUM(E8-H8)/G8/12</f>
        <v>650.76657746843341</v>
      </c>
      <c r="J8" s="15">
        <f>I8/I14</f>
        <v>6.10705172912787E-2</v>
      </c>
      <c r="K8" s="16"/>
      <c r="L8" s="9">
        <f t="shared" si="1"/>
        <v>54.230548122369449</v>
      </c>
      <c r="M8" s="7">
        <f t="shared" si="2"/>
        <v>0.73284524489688441</v>
      </c>
      <c r="N8" s="9">
        <f t="shared" si="3"/>
        <v>37040.527577468434</v>
      </c>
    </row>
    <row r="9" spans="1:14" x14ac:dyDescent="0.3">
      <c r="A9" s="10" t="s">
        <v>11</v>
      </c>
      <c r="B9" s="11">
        <v>5000</v>
      </c>
      <c r="C9" s="5">
        <v>0.02</v>
      </c>
      <c r="D9" s="10">
        <v>5</v>
      </c>
      <c r="E9" s="13">
        <f t="shared" si="4"/>
        <v>5520.4040160000004</v>
      </c>
      <c r="F9" s="10">
        <v>3</v>
      </c>
      <c r="G9" s="10">
        <v>2</v>
      </c>
      <c r="H9" s="14">
        <v>5058.5209999999997</v>
      </c>
      <c r="I9" s="14">
        <f t="shared" si="0"/>
        <v>19.245125666666695</v>
      </c>
      <c r="J9" s="15">
        <f>I9/I14</f>
        <v>1.8060389400622074E-3</v>
      </c>
      <c r="K9" s="16"/>
      <c r="L9" s="9">
        <f t="shared" si="1"/>
        <v>1.6037604722222245</v>
      </c>
      <c r="M9" s="7">
        <f t="shared" si="2"/>
        <v>2.1672438813813845E-2</v>
      </c>
      <c r="N9" s="9">
        <f>SUM(H9+I9)</f>
        <v>5077.7661256666661</v>
      </c>
    </row>
    <row r="10" spans="1:14" x14ac:dyDescent="0.3">
      <c r="A10" s="10" t="s">
        <v>23</v>
      </c>
      <c r="B10" s="11">
        <v>850000</v>
      </c>
      <c r="C10" s="5">
        <v>0.02</v>
      </c>
      <c r="D10" s="10">
        <v>25</v>
      </c>
      <c r="E10" s="13">
        <f t="shared" si="4"/>
        <v>1394515.0952950201</v>
      </c>
      <c r="F10" s="10">
        <v>3</v>
      </c>
      <c r="G10" s="10">
        <v>22</v>
      </c>
      <c r="H10" s="14">
        <v>59727.120999999999</v>
      </c>
      <c r="I10" s="14">
        <f t="shared" si="0"/>
        <v>5056.0150541478033</v>
      </c>
      <c r="J10" s="15">
        <f>I10/I14</f>
        <v>0.47447651044168204</v>
      </c>
      <c r="K10" s="16"/>
      <c r="L10" s="9">
        <f t="shared" si="1"/>
        <v>421.33458784565028</v>
      </c>
      <c r="M10" s="7">
        <f t="shared" si="2"/>
        <v>5.6937106465628418</v>
      </c>
      <c r="N10" s="9">
        <f t="shared" si="3"/>
        <v>64783.136054147806</v>
      </c>
    </row>
    <row r="11" spans="1:14" x14ac:dyDescent="0.3">
      <c r="A11" s="10" t="s">
        <v>24</v>
      </c>
      <c r="B11" s="11">
        <v>75000</v>
      </c>
      <c r="C11" s="5">
        <v>0.02</v>
      </c>
      <c r="D11" s="10">
        <v>50</v>
      </c>
      <c r="E11" s="13">
        <f t="shared" si="4"/>
        <v>201869.10218052036</v>
      </c>
      <c r="F11" s="10">
        <v>5</v>
      </c>
      <c r="G11" s="10">
        <v>45</v>
      </c>
      <c r="H11" s="14">
        <v>20682.541000000001</v>
      </c>
      <c r="I11" s="14">
        <f t="shared" si="0"/>
        <v>335.5306688528155</v>
      </c>
      <c r="J11" s="15">
        <f>I11/I14</f>
        <v>3.1487529051726894E-2</v>
      </c>
      <c r="K11" s="16"/>
      <c r="L11" s="9">
        <f t="shared" si="1"/>
        <v>27.960889071067957</v>
      </c>
      <c r="M11" s="7">
        <f t="shared" si="2"/>
        <v>0.37784985231172913</v>
      </c>
      <c r="N11" s="9">
        <f t="shared" si="3"/>
        <v>21018.071668852815</v>
      </c>
    </row>
    <row r="12" spans="1:14" x14ac:dyDescent="0.3">
      <c r="A12" s="10" t="s">
        <v>25</v>
      </c>
      <c r="B12" s="11">
        <v>10000</v>
      </c>
      <c r="C12" s="5">
        <v>0.02</v>
      </c>
      <c r="D12" s="10">
        <v>30</v>
      </c>
      <c r="E12" s="13">
        <f t="shared" ref="E12" si="5">FV(C12, D12, 0, -B12)</f>
        <v>18113.615841033534</v>
      </c>
      <c r="F12" s="10">
        <v>22</v>
      </c>
      <c r="G12" s="10">
        <v>8</v>
      </c>
      <c r="H12" s="14">
        <v>4728.7110000000002</v>
      </c>
      <c r="I12" s="14">
        <f>SUM(E12-H12)/G12/12-3.01</f>
        <v>136.41609209409933</v>
      </c>
      <c r="J12" s="15">
        <f>I12/I14</f>
        <v>1.280182725955294E-2</v>
      </c>
      <c r="K12" s="16"/>
      <c r="L12" s="9">
        <f t="shared" si="1"/>
        <v>11.368007674508277</v>
      </c>
      <c r="M12" s="7">
        <f t="shared" si="2"/>
        <v>0.15362172533119295</v>
      </c>
      <c r="N12" s="9">
        <f t="shared" ref="N12" si="6">SUM(H12+I12)</f>
        <v>4865.1270920940997</v>
      </c>
    </row>
    <row r="13" spans="1:14" x14ac:dyDescent="0.3">
      <c r="A13" s="10" t="s">
        <v>12</v>
      </c>
      <c r="B13" s="11"/>
      <c r="C13" s="12"/>
      <c r="D13" s="10"/>
      <c r="E13" s="13"/>
      <c r="F13" s="10"/>
      <c r="G13" s="10"/>
      <c r="H13" s="14">
        <v>0</v>
      </c>
      <c r="I13" s="14"/>
      <c r="J13" s="15"/>
      <c r="K13" s="16"/>
      <c r="L13" s="16"/>
      <c r="M13" s="7"/>
      <c r="N13" s="16"/>
    </row>
    <row r="14" spans="1:14" ht="16.8" x14ac:dyDescent="0.3">
      <c r="A14" s="10" t="s">
        <v>13</v>
      </c>
      <c r="B14" s="14"/>
      <c r="C14" s="12"/>
      <c r="D14" s="10"/>
      <c r="E14" s="17"/>
      <c r="F14" s="10"/>
      <c r="G14" s="10"/>
      <c r="H14" s="18">
        <f>SUM(H3:H13)</f>
        <v>278523.54900000006</v>
      </c>
      <c r="I14" s="19">
        <f>SUM(I3:I12)</f>
        <v>10655.986003271786</v>
      </c>
      <c r="J14" s="15">
        <f>SUM(J3:J11)</f>
        <v>0.98719817274044719</v>
      </c>
      <c r="K14" s="16">
        <f>SUM(K3:K9)</f>
        <v>0</v>
      </c>
      <c r="L14" s="20">
        <f>SUM(L3:L12)</f>
        <v>887.99883360598221</v>
      </c>
      <c r="M14" s="21">
        <f>SUM(M3:M12)</f>
        <v>11.99998423791868</v>
      </c>
      <c r="N14" s="22">
        <f>SUM(N3:N12)</f>
        <v>289179.53500327177</v>
      </c>
    </row>
    <row r="15" spans="1:14" ht="16.8" x14ac:dyDescent="0.3">
      <c r="B15" s="23"/>
      <c r="C15" s="24"/>
      <c r="E15" s="25"/>
      <c r="I15" s="26"/>
    </row>
    <row r="16" spans="1:14" ht="16.8" x14ac:dyDescent="0.3">
      <c r="B16" s="23"/>
      <c r="C16" s="24"/>
      <c r="E16" s="25"/>
      <c r="I16" s="26"/>
      <c r="M16" s="23"/>
    </row>
    <row r="17" spans="1:14" ht="42" thickBot="1" x14ac:dyDescent="0.35">
      <c r="A17" s="2" t="s">
        <v>0</v>
      </c>
      <c r="B17" s="27" t="s">
        <v>33</v>
      </c>
      <c r="C17" s="27" t="s">
        <v>34</v>
      </c>
      <c r="D17" s="27" t="s">
        <v>35</v>
      </c>
      <c r="E17" s="27" t="s">
        <v>36</v>
      </c>
      <c r="F17" s="27" t="s">
        <v>37</v>
      </c>
      <c r="G17" s="27" t="s">
        <v>38</v>
      </c>
      <c r="H17" s="27" t="s">
        <v>39</v>
      </c>
      <c r="I17" s="27" t="s">
        <v>40</v>
      </c>
      <c r="J17" s="27" t="s">
        <v>41</v>
      </c>
      <c r="K17" s="27" t="s">
        <v>42</v>
      </c>
      <c r="L17" s="27" t="s">
        <v>43</v>
      </c>
      <c r="M17" s="27" t="s">
        <v>44</v>
      </c>
      <c r="N17" s="27" t="s">
        <v>45</v>
      </c>
    </row>
    <row r="18" spans="1:14" ht="16.2" thickTop="1" x14ac:dyDescent="0.3">
      <c r="A18" s="28" t="s">
        <v>14</v>
      </c>
      <c r="B18" s="29">
        <v>193694.07</v>
      </c>
      <c r="C18" s="30">
        <f>B33</f>
        <v>214945.19</v>
      </c>
      <c r="D18" s="30">
        <f>C33</f>
        <v>214945.19</v>
      </c>
      <c r="E18" s="30">
        <f t="shared" ref="E18:M18" si="7">D33</f>
        <v>214945.19</v>
      </c>
      <c r="F18" s="30">
        <f t="shared" si="7"/>
        <v>214945.19</v>
      </c>
      <c r="G18" s="30">
        <f t="shared" si="7"/>
        <v>214945.19</v>
      </c>
      <c r="H18" s="30">
        <f t="shared" si="7"/>
        <v>214945.19</v>
      </c>
      <c r="I18" s="30">
        <f t="shared" si="7"/>
        <v>214945.19</v>
      </c>
      <c r="J18" s="30">
        <f t="shared" si="7"/>
        <v>214945.19</v>
      </c>
      <c r="K18" s="30">
        <f t="shared" si="7"/>
        <v>214945.19</v>
      </c>
      <c r="L18" s="30">
        <f t="shared" si="7"/>
        <v>214945.19</v>
      </c>
      <c r="M18" s="30">
        <f t="shared" si="7"/>
        <v>214945.19</v>
      </c>
      <c r="N18" s="31"/>
    </row>
    <row r="19" spans="1:14" x14ac:dyDescent="0.3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x14ac:dyDescent="0.3">
      <c r="A20" s="3" t="s">
        <v>17</v>
      </c>
      <c r="B20" s="7">
        <v>0</v>
      </c>
      <c r="C20" s="35">
        <v>0</v>
      </c>
      <c r="D20" s="35">
        <v>0</v>
      </c>
      <c r="E20" s="36">
        <v>0</v>
      </c>
      <c r="F20" s="36">
        <f>B20</f>
        <v>0</v>
      </c>
      <c r="G20" s="36">
        <f>B20</f>
        <v>0</v>
      </c>
      <c r="H20" s="7">
        <f>B20</f>
        <v>0</v>
      </c>
      <c r="I20" s="7">
        <f>B20</f>
        <v>0</v>
      </c>
      <c r="J20" s="7">
        <f>C20</f>
        <v>0</v>
      </c>
      <c r="K20" s="35">
        <f>C20</f>
        <v>0</v>
      </c>
      <c r="L20" s="35">
        <f t="shared" ref="L20:L29" si="8">C20</f>
        <v>0</v>
      </c>
      <c r="M20" s="35">
        <f>C20</f>
        <v>0</v>
      </c>
      <c r="N20" s="37">
        <f t="shared" ref="N20:N28" si="9">H3+B20+C20+D20+E20+F20+G20+H20+I20+J20+K20+L20+M20</f>
        <v>5054.5600000000004</v>
      </c>
    </row>
    <row r="21" spans="1:14" x14ac:dyDescent="0.3">
      <c r="A21" s="10" t="s">
        <v>18</v>
      </c>
      <c r="B21" s="7">
        <v>0</v>
      </c>
      <c r="C21" s="35">
        <v>0</v>
      </c>
      <c r="D21" s="35">
        <v>0</v>
      </c>
      <c r="E21" s="36">
        <v>0</v>
      </c>
      <c r="F21" s="36">
        <f t="shared" ref="F21:F29" si="10">B21</f>
        <v>0</v>
      </c>
      <c r="G21" s="36">
        <f t="shared" ref="G21:G29" si="11">B21</f>
        <v>0</v>
      </c>
      <c r="H21" s="7">
        <f t="shared" ref="H21:H29" si="12">B21</f>
        <v>0</v>
      </c>
      <c r="I21" s="7">
        <f t="shared" ref="I21:I28" si="13">B21</f>
        <v>0</v>
      </c>
      <c r="J21" s="7">
        <f t="shared" ref="J21:J29" si="14">C21</f>
        <v>0</v>
      </c>
      <c r="K21" s="35">
        <f t="shared" ref="K21:K29" si="15">C21</f>
        <v>0</v>
      </c>
      <c r="L21" s="35">
        <f t="shared" si="8"/>
        <v>0</v>
      </c>
      <c r="M21" s="35">
        <f t="shared" ref="M21:M29" si="16">C21</f>
        <v>0</v>
      </c>
      <c r="N21" s="37">
        <f t="shared" si="9"/>
        <v>5834.5110000000004</v>
      </c>
    </row>
    <row r="22" spans="1:14" x14ac:dyDescent="0.3">
      <c r="A22" s="10" t="s">
        <v>19</v>
      </c>
      <c r="B22" s="7">
        <v>0</v>
      </c>
      <c r="C22" s="35">
        <v>0</v>
      </c>
      <c r="D22" s="35">
        <v>0</v>
      </c>
      <c r="E22" s="36">
        <v>0</v>
      </c>
      <c r="F22" s="36">
        <f t="shared" si="10"/>
        <v>0</v>
      </c>
      <c r="G22" s="36">
        <f t="shared" si="11"/>
        <v>0</v>
      </c>
      <c r="H22" s="7">
        <f t="shared" si="12"/>
        <v>0</v>
      </c>
      <c r="I22" s="7">
        <f t="shared" si="13"/>
        <v>0</v>
      </c>
      <c r="J22" s="7">
        <f t="shared" si="14"/>
        <v>0</v>
      </c>
      <c r="K22" s="35">
        <f t="shared" si="15"/>
        <v>0</v>
      </c>
      <c r="L22" s="35">
        <f t="shared" si="8"/>
        <v>0</v>
      </c>
      <c r="M22" s="35">
        <f t="shared" si="16"/>
        <v>0</v>
      </c>
      <c r="N22" s="37">
        <f t="shared" si="9"/>
        <v>3982.991</v>
      </c>
    </row>
    <row r="23" spans="1:14" x14ac:dyDescent="0.3">
      <c r="A23" s="10" t="s">
        <v>20</v>
      </c>
      <c r="B23" s="7">
        <v>0</v>
      </c>
      <c r="C23" s="35">
        <v>0</v>
      </c>
      <c r="D23" s="35">
        <v>0</v>
      </c>
      <c r="E23" s="36">
        <v>0</v>
      </c>
      <c r="F23" s="36">
        <f t="shared" si="10"/>
        <v>0</v>
      </c>
      <c r="G23" s="36">
        <f t="shared" si="11"/>
        <v>0</v>
      </c>
      <c r="H23" s="7">
        <f t="shared" si="12"/>
        <v>0</v>
      </c>
      <c r="I23" s="7">
        <f t="shared" si="13"/>
        <v>0</v>
      </c>
      <c r="J23" s="7">
        <f t="shared" si="14"/>
        <v>0</v>
      </c>
      <c r="K23" s="35">
        <f t="shared" si="15"/>
        <v>0</v>
      </c>
      <c r="L23" s="35">
        <f t="shared" si="8"/>
        <v>0</v>
      </c>
      <c r="M23" s="35">
        <f t="shared" si="16"/>
        <v>0</v>
      </c>
      <c r="N23" s="37">
        <f t="shared" si="9"/>
        <v>101650.121</v>
      </c>
    </row>
    <row r="24" spans="1:14" x14ac:dyDescent="0.3">
      <c r="A24" s="10" t="s">
        <v>21</v>
      </c>
      <c r="B24" s="7">
        <v>0</v>
      </c>
      <c r="C24" s="35">
        <v>0</v>
      </c>
      <c r="D24" s="35">
        <v>0</v>
      </c>
      <c r="E24" s="36">
        <v>0</v>
      </c>
      <c r="F24" s="36">
        <f t="shared" si="10"/>
        <v>0</v>
      </c>
      <c r="G24" s="36">
        <f t="shared" si="11"/>
        <v>0</v>
      </c>
      <c r="H24" s="7">
        <f t="shared" si="12"/>
        <v>0</v>
      </c>
      <c r="I24" s="7">
        <f t="shared" si="13"/>
        <v>0</v>
      </c>
      <c r="J24" s="7">
        <f t="shared" si="14"/>
        <v>0</v>
      </c>
      <c r="K24" s="35">
        <f t="shared" si="15"/>
        <v>0</v>
      </c>
      <c r="L24" s="35">
        <f t="shared" si="8"/>
        <v>0</v>
      </c>
      <c r="M24" s="35">
        <f t="shared" si="16"/>
        <v>0</v>
      </c>
      <c r="N24" s="37">
        <f t="shared" si="9"/>
        <v>35414.711000000003</v>
      </c>
    </row>
    <row r="25" spans="1:14" x14ac:dyDescent="0.3">
      <c r="A25" s="10" t="s">
        <v>26</v>
      </c>
      <c r="B25" s="7">
        <v>0</v>
      </c>
      <c r="C25" s="35">
        <v>0</v>
      </c>
      <c r="D25" s="35">
        <v>0</v>
      </c>
      <c r="E25" s="36">
        <v>0</v>
      </c>
      <c r="F25" s="36">
        <f t="shared" si="10"/>
        <v>0</v>
      </c>
      <c r="G25" s="36">
        <f t="shared" si="11"/>
        <v>0</v>
      </c>
      <c r="H25" s="7">
        <f t="shared" si="12"/>
        <v>0</v>
      </c>
      <c r="I25" s="7">
        <f t="shared" si="13"/>
        <v>0</v>
      </c>
      <c r="J25" s="7">
        <f t="shared" si="14"/>
        <v>0</v>
      </c>
      <c r="K25" s="35">
        <f t="shared" si="15"/>
        <v>0</v>
      </c>
      <c r="L25" s="35">
        <f t="shared" si="8"/>
        <v>0</v>
      </c>
      <c r="M25" s="35">
        <f>C25</f>
        <v>0</v>
      </c>
      <c r="N25" s="37">
        <f t="shared" si="9"/>
        <v>36389.760999999999</v>
      </c>
    </row>
    <row r="26" spans="1:14" x14ac:dyDescent="0.3">
      <c r="A26" s="10" t="s">
        <v>11</v>
      </c>
      <c r="B26" s="7">
        <v>0</v>
      </c>
      <c r="C26" s="35">
        <v>0</v>
      </c>
      <c r="D26" s="35">
        <v>0</v>
      </c>
      <c r="E26" s="36">
        <v>0</v>
      </c>
      <c r="F26" s="36">
        <f t="shared" si="10"/>
        <v>0</v>
      </c>
      <c r="G26" s="36">
        <f t="shared" si="11"/>
        <v>0</v>
      </c>
      <c r="H26" s="7">
        <f t="shared" si="12"/>
        <v>0</v>
      </c>
      <c r="I26" s="7">
        <f t="shared" si="13"/>
        <v>0</v>
      </c>
      <c r="J26" s="7">
        <f t="shared" si="14"/>
        <v>0</v>
      </c>
      <c r="K26" s="35">
        <f t="shared" si="15"/>
        <v>0</v>
      </c>
      <c r="L26" s="35">
        <f t="shared" si="8"/>
        <v>0</v>
      </c>
      <c r="M26" s="35">
        <f t="shared" si="16"/>
        <v>0</v>
      </c>
      <c r="N26" s="37">
        <f t="shared" si="9"/>
        <v>5058.5209999999997</v>
      </c>
    </row>
    <row r="27" spans="1:14" x14ac:dyDescent="0.3">
      <c r="A27" s="10" t="s">
        <v>23</v>
      </c>
      <c r="B27" s="7">
        <v>0</v>
      </c>
      <c r="C27" s="35">
        <v>0</v>
      </c>
      <c r="D27" s="35">
        <v>0</v>
      </c>
      <c r="E27" s="36">
        <v>0</v>
      </c>
      <c r="F27" s="36">
        <f t="shared" si="10"/>
        <v>0</v>
      </c>
      <c r="G27" s="36">
        <f t="shared" si="11"/>
        <v>0</v>
      </c>
      <c r="H27" s="7">
        <f t="shared" si="12"/>
        <v>0</v>
      </c>
      <c r="I27" s="7">
        <f t="shared" si="13"/>
        <v>0</v>
      </c>
      <c r="J27" s="7">
        <f t="shared" si="14"/>
        <v>0</v>
      </c>
      <c r="K27" s="35">
        <f t="shared" si="15"/>
        <v>0</v>
      </c>
      <c r="L27" s="35">
        <f t="shared" si="8"/>
        <v>0</v>
      </c>
      <c r="M27" s="35">
        <f t="shared" si="16"/>
        <v>0</v>
      </c>
      <c r="N27" s="37">
        <f t="shared" si="9"/>
        <v>59727.120999999999</v>
      </c>
    </row>
    <row r="28" spans="1:14" x14ac:dyDescent="0.3">
      <c r="A28" s="10" t="s">
        <v>24</v>
      </c>
      <c r="B28" s="7">
        <v>0</v>
      </c>
      <c r="C28" s="35">
        <v>0</v>
      </c>
      <c r="D28" s="35">
        <v>0</v>
      </c>
      <c r="E28" s="36">
        <v>0</v>
      </c>
      <c r="F28" s="36">
        <f t="shared" si="10"/>
        <v>0</v>
      </c>
      <c r="G28" s="36">
        <f t="shared" si="11"/>
        <v>0</v>
      </c>
      <c r="H28" s="7">
        <f t="shared" si="12"/>
        <v>0</v>
      </c>
      <c r="I28" s="7">
        <f t="shared" si="13"/>
        <v>0</v>
      </c>
      <c r="J28" s="7">
        <f t="shared" si="14"/>
        <v>0</v>
      </c>
      <c r="K28" s="35">
        <f t="shared" si="15"/>
        <v>0</v>
      </c>
      <c r="L28" s="35">
        <f t="shared" si="8"/>
        <v>0</v>
      </c>
      <c r="M28" s="35">
        <f t="shared" si="16"/>
        <v>0</v>
      </c>
      <c r="N28" s="37">
        <f t="shared" si="9"/>
        <v>20682.541000000001</v>
      </c>
    </row>
    <row r="29" spans="1:14" x14ac:dyDescent="0.3">
      <c r="A29" s="10" t="s">
        <v>25</v>
      </c>
      <c r="B29" s="7">
        <v>0</v>
      </c>
      <c r="C29" s="35">
        <v>0</v>
      </c>
      <c r="D29" s="35">
        <v>0</v>
      </c>
      <c r="E29" s="36">
        <v>0</v>
      </c>
      <c r="F29" s="36">
        <f t="shared" si="10"/>
        <v>0</v>
      </c>
      <c r="G29" s="36">
        <f t="shared" si="11"/>
        <v>0</v>
      </c>
      <c r="H29" s="7">
        <f t="shared" si="12"/>
        <v>0</v>
      </c>
      <c r="I29" s="7">
        <v>0</v>
      </c>
      <c r="J29" s="7">
        <f t="shared" si="14"/>
        <v>0</v>
      </c>
      <c r="K29" s="35">
        <f t="shared" si="15"/>
        <v>0</v>
      </c>
      <c r="L29" s="35">
        <f t="shared" si="8"/>
        <v>0</v>
      </c>
      <c r="M29" s="35">
        <f t="shared" si="16"/>
        <v>0</v>
      </c>
      <c r="N29" s="37">
        <f>H12+B29+C29+D29+E29+F29+G29+H29+I29+J29+K29+L29+M29</f>
        <v>4728.7110000000002</v>
      </c>
    </row>
    <row r="30" spans="1:14" x14ac:dyDescent="0.3">
      <c r="A30" s="10" t="s">
        <v>15</v>
      </c>
      <c r="B30" s="14"/>
      <c r="C30" s="38"/>
      <c r="D30" s="14"/>
      <c r="E30" s="39"/>
      <c r="F30" s="14"/>
      <c r="G30" s="14"/>
      <c r="H30" s="14"/>
      <c r="I30" s="14"/>
      <c r="J30" s="38"/>
      <c r="K30" s="16"/>
      <c r="L30" s="16"/>
      <c r="M30" s="7"/>
      <c r="N30" s="9"/>
    </row>
    <row r="31" spans="1:14" x14ac:dyDescent="0.3">
      <c r="A31" s="10" t="s">
        <v>27</v>
      </c>
      <c r="B31" s="14"/>
      <c r="C31" s="38"/>
      <c r="D31" s="14"/>
      <c r="E31" s="39"/>
      <c r="F31" s="14"/>
      <c r="G31" s="14"/>
      <c r="H31" s="14"/>
      <c r="I31" s="14"/>
      <c r="J31" s="38"/>
      <c r="K31" s="16"/>
      <c r="L31" s="16"/>
      <c r="M31" s="7"/>
      <c r="N31" s="9">
        <f>SUM(B31:M31)</f>
        <v>0</v>
      </c>
    </row>
    <row r="32" spans="1:14" x14ac:dyDescent="0.3">
      <c r="A32" s="10" t="s">
        <v>28</v>
      </c>
      <c r="B32" s="14">
        <v>21251.119999999999</v>
      </c>
      <c r="C32" s="14"/>
      <c r="D32" s="14"/>
      <c r="E32" s="14"/>
      <c r="F32" s="14"/>
      <c r="G32" s="41"/>
      <c r="H32" s="14"/>
      <c r="I32" s="14"/>
      <c r="J32" s="38"/>
      <c r="K32" s="38"/>
      <c r="L32" s="16"/>
      <c r="M32" s="7">
        <v>-85004.479999999996</v>
      </c>
      <c r="N32" s="9">
        <f>M32+B32+C32+D32+E32</f>
        <v>-63753.36</v>
      </c>
    </row>
    <row r="33" spans="1:14" x14ac:dyDescent="0.3">
      <c r="A33" s="40" t="s">
        <v>16</v>
      </c>
      <c r="B33" s="14">
        <f>SUM(B18:B32)</f>
        <v>214945.19</v>
      </c>
      <c r="C33" s="14">
        <f>SUM(C18:C32)</f>
        <v>214945.19</v>
      </c>
      <c r="D33" s="14">
        <f>SUM(D18:D32)</f>
        <v>214945.19</v>
      </c>
      <c r="E33" s="14">
        <f t="shared" ref="E33:M33" si="17">SUM(E18:E32)</f>
        <v>214945.19</v>
      </c>
      <c r="F33" s="14">
        <f t="shared" si="17"/>
        <v>214945.19</v>
      </c>
      <c r="G33" s="14">
        <f t="shared" si="17"/>
        <v>214945.19</v>
      </c>
      <c r="H33" s="14">
        <f t="shared" si="17"/>
        <v>214945.19</v>
      </c>
      <c r="I33" s="14">
        <f t="shared" si="17"/>
        <v>214945.19</v>
      </c>
      <c r="J33" s="14">
        <f t="shared" si="17"/>
        <v>214945.19</v>
      </c>
      <c r="K33" s="14">
        <f t="shared" si="17"/>
        <v>214945.19</v>
      </c>
      <c r="L33" s="14">
        <f t="shared" si="17"/>
        <v>214945.19</v>
      </c>
      <c r="M33" s="14">
        <f t="shared" si="17"/>
        <v>129940.71</v>
      </c>
      <c r="N33" s="9">
        <f>SUM(N20:N31)</f>
        <v>278523.54900000006</v>
      </c>
    </row>
  </sheetData>
  <mergeCells count="1">
    <mergeCell ref="A1:M1"/>
  </mergeCells>
  <pageMargins left="0.7" right="0.7" top="0.75" bottom="0.75" header="0.3" footer="0.3"/>
  <pageSetup scale="6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Ramsaran</dc:creator>
  <cp:lastModifiedBy>Andrew Ramsaran</cp:lastModifiedBy>
  <cp:lastPrinted>2024-08-06T14:52:12Z</cp:lastPrinted>
  <dcterms:created xsi:type="dcterms:W3CDTF">2022-06-10T16:06:59Z</dcterms:created>
  <dcterms:modified xsi:type="dcterms:W3CDTF">2025-01-02T20:48:14Z</dcterms:modified>
</cp:coreProperties>
</file>